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eotehnikaRV\GRADNJA BREŽINE\14. OP Ukrepi na obcestnih brežinah - dolina DRAVE\01. RAZPISNA DOKUMENTACIJA\Pojasnila in spremembe RD\"/>
    </mc:Choice>
  </mc:AlternateContent>
  <bookViews>
    <workbookView xWindow="0" yWindow="0" windowWidth="28800" windowHeight="11400" tabRatio="838" activeTab="2"/>
  </bookViews>
  <sheets>
    <sheet name="REKAPITULACIJA" sheetId="8" r:id="rId1"/>
    <sheet name="POPIS DEL s količinami" sheetId="3" r:id="rId2"/>
    <sheet name="Predračun G1-1-0241" sheetId="2" r:id="rId3"/>
    <sheet name="KOORDINATE" sheetId="7" r:id="rId4"/>
  </sheets>
  <definedNames>
    <definedName name="_xlnm.Print_Area" localSheetId="2">'Predračun G1-1-0241'!$B$1:$F$27</definedName>
    <definedName name="_xlnm.Print_Area" localSheetId="0">REKAPITULACIJA!$A$1:$F$7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F10" i="2"/>
  <c r="F9" i="2"/>
  <c r="F8" i="2"/>
  <c r="F7" i="2"/>
  <c r="A7" i="2"/>
  <c r="A8" i="2" s="1"/>
  <c r="A9" i="2" s="1"/>
  <c r="A10" i="2" s="1"/>
  <c r="M6" i="3" l="1"/>
  <c r="K3" i="3"/>
  <c r="E11" i="3" l="1"/>
  <c r="F11" i="3"/>
  <c r="G11" i="3"/>
  <c r="H11" i="3"/>
  <c r="I11" i="3"/>
  <c r="J11" i="3"/>
  <c r="K11" i="3"/>
  <c r="M11" i="3"/>
  <c r="N11" i="3"/>
  <c r="D11" i="3"/>
  <c r="F6" i="2" l="1"/>
  <c r="F20" i="2"/>
  <c r="F19" i="2" l="1"/>
  <c r="F21" i="2"/>
  <c r="D10" i="3" l="1"/>
  <c r="D9" i="3"/>
  <c r="D8" i="3"/>
  <c r="D7" i="3"/>
  <c r="D5" i="3"/>
  <c r="D4" i="3"/>
  <c r="D3" i="3"/>
  <c r="H4" i="3" l="1"/>
  <c r="D16" i="2"/>
  <c r="F11" i="7"/>
  <c r="F10" i="7"/>
  <c r="F9" i="7"/>
  <c r="F8" i="7"/>
  <c r="D7" i="7"/>
  <c r="F6" i="7"/>
  <c r="F5" i="7"/>
  <c r="F4" i="7"/>
  <c r="D11" i="2" l="1"/>
  <c r="D12" i="2" l="1"/>
  <c r="D13" i="2"/>
  <c r="F16" i="2" l="1"/>
  <c r="D17" i="2" l="1"/>
  <c r="C6" i="3" l="1"/>
  <c r="D6" i="3" s="1"/>
  <c r="D14" i="2" l="1"/>
  <c r="F22" i="2"/>
  <c r="D15" i="2" l="1"/>
  <c r="F15" i="2" s="1"/>
  <c r="D18" i="2"/>
  <c r="F18" i="2" s="1"/>
  <c r="F17" i="2" l="1"/>
  <c r="F13" i="2" l="1"/>
  <c r="F12" i="2"/>
  <c r="F14" i="2"/>
  <c r="F11" i="2" l="1"/>
  <c r="F23" i="2" l="1"/>
  <c r="F24" i="2" s="1"/>
  <c r="F25" i="2" l="1"/>
  <c r="F26" i="2" s="1"/>
  <c r="F5" i="8" l="1"/>
  <c r="F6" i="8" s="1"/>
  <c r="F7" i="8" s="1"/>
  <c r="F27" i="2"/>
</calcChain>
</file>

<file path=xl/sharedStrings.xml><?xml version="1.0" encoding="utf-8"?>
<sst xmlns="http://schemas.openxmlformats.org/spreadsheetml/2006/main" count="113" uniqueCount="86">
  <si>
    <r>
      <t xml:space="preserve">ČIŠČENJE               </t>
    </r>
    <r>
      <rPr>
        <sz val="8"/>
        <color theme="1"/>
        <rFont val="Calibri"/>
        <family val="2"/>
        <charset val="238"/>
        <scheme val="minor"/>
      </rPr>
      <t xml:space="preserve">grmičevja in dreves manjših od </t>
    </r>
    <r>
      <rPr>
        <sz val="8"/>
        <color theme="1"/>
        <rFont val="Calibri"/>
        <family val="2"/>
        <charset val="238"/>
      </rPr>
      <t>ø 10cm                     m2</t>
    </r>
  </si>
  <si>
    <t>STACIONAŽA           ZAČETEK</t>
  </si>
  <si>
    <t>STACIONAŽA     KONEC</t>
  </si>
  <si>
    <t>PONUDBENI PREDRAČUN</t>
  </si>
  <si>
    <t>Opis del</t>
  </si>
  <si>
    <t>Enota</t>
  </si>
  <si>
    <t>Količina</t>
  </si>
  <si>
    <t>Cena / e.m.</t>
  </si>
  <si>
    <t>Cena</t>
  </si>
  <si>
    <t>ZAŠČITA BREŽINE PRED PADAJOČIM KAMENJEM</t>
  </si>
  <si>
    <t>kpl</t>
  </si>
  <si>
    <t>m2</t>
  </si>
  <si>
    <t>kom.</t>
  </si>
  <si>
    <t>Strojno deloma ročno (90:10) škarpiranje (oblikovanje) skalnate brežine kamnina 4.-5. kategorije z odstranjevanjem labilnih delov z odvozom materiala na deponijo po izboru izvajalca</t>
  </si>
  <si>
    <t>m3</t>
  </si>
  <si>
    <t>Skupaj:</t>
  </si>
  <si>
    <t>Nepredvidena dela 10%:</t>
  </si>
  <si>
    <t>Skupaj brez DDV:</t>
  </si>
  <si>
    <t>DDV 22 %</t>
  </si>
  <si>
    <t>Skupaj z DDV</t>
  </si>
  <si>
    <t xml:space="preserve"> </t>
  </si>
  <si>
    <t>G1-1/0241 - DRAVOGRAD-RADLJE</t>
  </si>
  <si>
    <r>
      <t>PODAJNO LOVILNI SISTem</t>
    </r>
    <r>
      <rPr>
        <sz val="8"/>
        <color theme="1"/>
        <rFont val="Calibri"/>
        <family val="2"/>
        <charset val="238"/>
        <scheme val="minor"/>
      </rPr>
      <t xml:space="preserve"> m</t>
    </r>
  </si>
  <si>
    <t>m1</t>
  </si>
  <si>
    <t xml:space="preserve">DOBAVA in VGRADNJA JEKLENIH PLETENIC predvidi se jeklene pletenice fi 14  mm, 6x36 IWRC </t>
  </si>
  <si>
    <r>
      <t>DOLŽINA</t>
    </r>
    <r>
      <rPr>
        <sz val="8"/>
        <color theme="1"/>
        <rFont val="Calibri"/>
        <family val="2"/>
        <charset val="238"/>
        <scheme val="minor"/>
      </rPr>
      <t xml:space="preserve"> pododseka            (m)</t>
    </r>
  </si>
  <si>
    <r>
      <t xml:space="preserve">VOLUMEN </t>
    </r>
    <r>
      <rPr>
        <sz val="8"/>
        <color theme="1"/>
        <rFont val="Calibri"/>
        <family val="2"/>
        <charset val="238"/>
        <scheme val="minor"/>
      </rPr>
      <t>škarpiranja brežine IV. kategorije (m3)</t>
    </r>
  </si>
  <si>
    <t>Stacionaže so določene po digitalni osi ceste</t>
  </si>
  <si>
    <r>
      <t xml:space="preserve">Povprečna VIŠINA </t>
    </r>
    <r>
      <rPr>
        <sz val="8"/>
        <color theme="1"/>
        <rFont val="Calibri"/>
        <family val="2"/>
        <charset val="238"/>
        <scheme val="minor"/>
      </rPr>
      <t>obcestnih brežin  (m)</t>
    </r>
  </si>
  <si>
    <t>PREDLOG SANACIJE</t>
  </si>
  <si>
    <r>
      <t xml:space="preserve">POSEK DREVES
</t>
    </r>
    <r>
      <rPr>
        <sz val="8"/>
        <color theme="1"/>
        <rFont val="Calibri"/>
        <family val="2"/>
        <charset val="238"/>
      </rPr>
      <t>ø 10-30cm kom</t>
    </r>
  </si>
  <si>
    <r>
      <t xml:space="preserve"> POSEK DREVES         
</t>
    </r>
    <r>
      <rPr>
        <sz val="8"/>
        <color theme="1"/>
        <rFont val="Calibri"/>
        <family val="2"/>
        <charset val="238"/>
      </rPr>
      <t>ø 30-50cm  kom</t>
    </r>
  </si>
  <si>
    <t>KOORDINATE</t>
  </si>
  <si>
    <t>503476
161441</t>
  </si>
  <si>
    <t>503519
161455</t>
  </si>
  <si>
    <t>503559
161475</t>
  </si>
  <si>
    <t>503564
161477</t>
  </si>
  <si>
    <t>503582
161488</t>
  </si>
  <si>
    <t>503604
161495</t>
  </si>
  <si>
    <t>503626
161505</t>
  </si>
  <si>
    <t>503669
161520</t>
  </si>
  <si>
    <t>503693
161528</t>
  </si>
  <si>
    <t>503705
161531</t>
  </si>
  <si>
    <t>503736
161538</t>
  </si>
  <si>
    <t>GK</t>
  </si>
  <si>
    <t>505442
162421</t>
  </si>
  <si>
    <t>505518
162424</t>
  </si>
  <si>
    <t>505529
162424</t>
  </si>
  <si>
    <t>505553
162423</t>
  </si>
  <si>
    <t xml:space="preserve">Projektantski predračun: </t>
  </si>
  <si>
    <t>REKAPITULACIJA</t>
  </si>
  <si>
    <t>1.</t>
  </si>
  <si>
    <t>DDV 22%</t>
  </si>
  <si>
    <t>SKUPAJ Z DDV</t>
  </si>
  <si>
    <t>Izvedba ukrepov za zaščito pred padajočim kamenjem na obcestnih brežinah v dolini Drave G1-1/0241, G1-1/0243, G1-1/0244, G1-1/0245 (nivo 1)</t>
  </si>
  <si>
    <t>Obcestne brežine na odseku G1-1/0241 DRAVOGRAD-RADLJE</t>
  </si>
  <si>
    <t>503512
161453</t>
  </si>
  <si>
    <t>Zaščitni ukrepi na obcestni brežini</t>
  </si>
  <si>
    <t>SKLOP 1 -  G1-1/0241 Dravograd - Radlje</t>
  </si>
  <si>
    <t xml:space="preserve">Posek in odstranitev grmovja in dreves premera do 10 cm,  vključno z odvozom na deponijo po izbiri izvajalca, vključno s stroški deponiranja oz. mletjem na brežino. </t>
  </si>
  <si>
    <t xml:space="preserve">Izpolnjeni obrazci za vnos podatkov v naročnikovo evidenco cestnih podatkov (BCP) </t>
  </si>
  <si>
    <t>kos</t>
  </si>
  <si>
    <t>h</t>
  </si>
  <si>
    <t>Geotehnični nadzor* 
spremljava geološke zgradbe pri vrtanju vrtin za  sidra in izkopa vkopnih brežin</t>
  </si>
  <si>
    <t>* obračun na podlagi porabljenih ur (vpis v gradbeni dnevnik)</t>
  </si>
  <si>
    <t>** Geodetski posnetek bo zagotovil naročnik</t>
  </si>
  <si>
    <t>**Izdelava INID za obcestne brežine odsek 0241</t>
  </si>
  <si>
    <t xml:space="preserve">Izdelava elaborata za izvedbo cestne zapore.  </t>
  </si>
  <si>
    <t>DOLŽINA pletenice (m)
na zg. in spodnjem delu brežine ali za fiksiranje labilnih blokov fi 14 mm</t>
  </si>
  <si>
    <t xml:space="preserve">Organizacija gradbišča, skupaj s postavitvijo, demontažo in končnim odvozom vseh začasnih objektov </t>
  </si>
  <si>
    <t>Posek večjih dreves (d= 11 cm - 30 cm) na robu brežine v pasu do 2 m vključno z odvozom na deponijo</t>
  </si>
  <si>
    <t>Posek večjih dreves (d= 31 cm - 50 cm) na robu brežine v pasu do 2 m vključno z odvozom na deponijo</t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</si>
  <si>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>brežine ( m2) po morfologiji terena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</si>
  <si>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sz val="8"/>
        <color theme="1"/>
        <rFont val="Symbol"/>
        <family val="1"/>
        <charset val="2"/>
      </rPr>
      <t>»</t>
    </r>
    <r>
      <rPr>
        <b/>
        <sz val="8"/>
        <color theme="1"/>
        <rFont val="Calibri"/>
        <family val="2"/>
        <charset val="238"/>
        <scheme val="minor"/>
      </rPr>
      <t>150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</si>
  <si>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
</t>
    </r>
    <r>
      <rPr>
        <b/>
        <sz val="8"/>
        <color theme="1"/>
        <rFont val="Calibri"/>
        <family val="2"/>
        <charset val="238"/>
        <scheme val="minor"/>
      </rPr>
      <t>(60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</si>
  <si>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t>Testiranje sider
Izvedba izvlečnih testov sider: 3 izvlečni testi in poročila o preiskavi sider. Skupaj z dobavo, vrtanjem, vgradnjo in injektiranjem. Lokacije in točno število testnih sider se določi z nadzorom</t>
  </si>
  <si>
    <t>Obcestno brežino se očisti vegetacije vse do 2 m nad zgornjim robom. Po potrebi se odstrani labilne bloke. 
Brežino se prekrije s sidrano, morfologiji prilagojeno mrežo natezne trdnosti 60 kN/m, velikost oken 8 cm x 10 cm. Raster sider v povprečju znaša 3 m x 3 m, dolžine do 2 m. Dejanski raster se določi glede na stanje na terenu. Sidra se uvrta v skalne vdolbine in v pogojno nestabilne bloke. Stabilizacija nevarnih blokov na brežini se izvede z SN sidri φ 25 mm, dolžine do 3 m. Smer mora potekati pravokotno na plastovitost. Sidrne plošče morajo prekriti najmanj 2 okna mreže.</t>
  </si>
  <si>
    <r>
      <t xml:space="preserve">DOLŽINA SIDER (SN  φ 25 mm), </t>
    </r>
    <r>
      <rPr>
        <sz val="8"/>
        <rFont val="Calibri"/>
        <family val="2"/>
        <charset val="238"/>
        <scheme val="minor"/>
      </rPr>
      <t xml:space="preserve">  (vrtalna dela) (m)</t>
    </r>
  </si>
  <si>
    <t>Obcestno brežino se očisti vegetacije vse do 2 m nad zgornjim robom. Po potrebi se odstrani labilne bloke. Brežino se prekrije s sidrano, morfologiji prilagojeno mrežo natezne trdnosti 60 kN/m, velikost oken 8 cm x 10 cm. Raster sider v povprečju znaša 3 m x 3 m, dolžine do 2 m. Dejanski raster se določi glede na stanje na terenu. Sidra se uvrta v skalne vdolbine in v pogojno nestabilne bloke. Stabilizacija nevarnih blokov na brežini se izvede z SN sidri φ 25 mm, dolžine do 3 m. Smer mora potekati pravokotno na plastovitost. Sidrne plošče morajo prekriti najmanj 2 okna mreže</t>
  </si>
  <si>
    <t>m</t>
  </si>
  <si>
    <t>Zaščita cestnega ustroja 
Dobava, razprostiranje nasipnega materiala 0/45 za izvedbo zaščite voziščnega ustroja v debelini 30cm (vključno s premiki materiala po obdelovalnem odseku, ter s končnim čiščenjm in odvozom na deponijo) - po potrebi.</t>
  </si>
  <si>
    <t>Zavarovanje gradbišča v času gradnje s polovično ali popolno zaporo prometa ter usmerjanjem prometa s semaforji ali ročnim usmerjanjem (obračun po dejanskih stroških - zapora po računu koncesionarja) za celoten sklop. Predvideno obdobje za izvedbo sklopa 1 je 100 dni</t>
  </si>
  <si>
    <t>Najem + postavitev + odstranitev  BVO ograje, s prestavitvijo BVO ograje - po potrebi.</t>
  </si>
  <si>
    <r>
      <rPr>
        <b/>
        <sz val="10"/>
        <rFont val="Calibri"/>
        <family val="2"/>
        <charset val="238"/>
      </rPr>
      <t>Dobava in namestitev</t>
    </r>
    <r>
      <rPr>
        <sz val="10"/>
        <rFont val="Calibri"/>
        <family val="2"/>
        <charset val="238"/>
      </rPr>
      <t xml:space="preserve"> -</t>
    </r>
    <r>
      <rPr>
        <b/>
        <sz val="10"/>
        <rFont val="Calibri"/>
        <family val="2"/>
        <charset val="238"/>
      </rPr>
      <t xml:space="preserve"> Sidrana visoko natezna mreža natezne trdnosti 60 kN/m.</t>
    </r>
    <r>
      <rPr>
        <sz val="10"/>
        <rFont val="Calibri"/>
        <family val="2"/>
        <charset val="238"/>
      </rPr>
      <t xml:space="preserve"> Raster sider je 3m x 3m. Dejanski raster sider se določi glede na stanje na terenu po odstranitvi vegetacije. Sidra se uvrta v skalne vdolbine in v pogojno nestabilne bloke. Stabilizacija nevarnih blokov na brežini se izvede s SN sidri φ 25mm v rastru 3m x 3m, dolžine  do 2 m (po potrebi  do 3 m). Smer mora potekati pravokotno na plastovitost. Sidrne plošče morajo prekriti najmanj 2 okna mreže. 
</t>
    </r>
    <r>
      <rPr>
        <sz val="10"/>
        <color rgb="FFFF0000"/>
        <rFont val="Calibri"/>
        <family val="2"/>
        <charset val="238"/>
      </rPr>
      <t>(postavka ne vključuje vrtanja in sider)</t>
    </r>
  </si>
  <si>
    <r>
      <rPr>
        <b/>
        <sz val="10"/>
        <rFont val="Calibri"/>
        <family val="2"/>
        <charset val="238"/>
      </rPr>
      <t xml:space="preserve">VRTANJE LUKENJ ZA SIDRA </t>
    </r>
    <r>
      <rPr>
        <sz val="10"/>
        <rFont val="Calibri"/>
        <family val="2"/>
        <charset val="238"/>
      </rPr>
      <t xml:space="preserve">premera fi 90 mm za visoko natezne mreže (do 2 m globine) in za prilagoditev.
Sidra se uvrta v skalne vdolbine in v pogojno nestabilne bloke. Stabilizacija nevarnih blokov na brežini se izvede s SN sidri φ 25 mm v rastru 3m x 3m, dolžine do 2m. Smer mora potekati pravokotno na plastovitost. Sidrne plošče morajo prekriti najmanj 2 okna mreže. 
</t>
    </r>
    <r>
      <rPr>
        <sz val="10"/>
        <color rgb="FFFF0000"/>
        <rFont val="Calibri"/>
        <family val="2"/>
        <charset val="238"/>
      </rPr>
      <t>(postavka ne vključuje visokonatezne sidrane mreže in sider)</t>
    </r>
  </si>
  <si>
    <r>
      <rPr>
        <b/>
        <sz val="10"/>
        <rFont val="Calibri"/>
        <family val="2"/>
        <charset val="238"/>
      </rPr>
      <t>DOBAVA, VGRADNJA in injektiranje sider</t>
    </r>
    <r>
      <rPr>
        <sz val="10"/>
        <rFont val="Calibri"/>
        <family val="2"/>
        <charset val="238"/>
      </rPr>
      <t xml:space="preserve"> predvidi se jeklena rebrasta SN sidra fi 25 mm,  fleksibilna glava sidra z ušesom z možnostjo povezave na jekleno vrv, dobava in montaža pritrditvenih plošč (spike plates). Po potrebi uporaba tekstilne nogavice.
</t>
    </r>
    <r>
      <rPr>
        <sz val="10"/>
        <color rgb="FFFF0000"/>
        <rFont val="Calibri"/>
        <family val="2"/>
        <charset val="238"/>
      </rPr>
      <t>(postavka ne vključuje  visokonatezne sidrane mreže in vrtanja)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</si>
</sst>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&quot;€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Symbol"/>
      <family val="1"/>
      <charset val="2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1">
    <xf numFmtId="0" fontId="0" fillId="0" borderId="0" xfId="0"/>
    <xf numFmtId="164" fontId="9" fillId="2" borderId="4" xfId="1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0" fillId="0" borderId="0" xfId="0" applyFont="1"/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5" fontId="12" fillId="0" borderId="16" xfId="0" applyNumberFormat="1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65" fontId="16" fillId="0" borderId="23" xfId="0" applyNumberFormat="1" applyFont="1" applyFill="1" applyBorder="1" applyProtection="1"/>
    <xf numFmtId="0" fontId="20" fillId="0" borderId="0" xfId="0" applyFont="1"/>
    <xf numFmtId="0" fontId="21" fillId="0" borderId="0" xfId="0" applyFont="1" applyBorder="1" applyAlignment="1" applyProtection="1">
      <alignment horizontal="left" vertical="top" wrapText="1"/>
    </xf>
    <xf numFmtId="165" fontId="12" fillId="0" borderId="53" xfId="0" applyNumberFormat="1" applyFont="1" applyFill="1" applyBorder="1" applyProtection="1"/>
    <xf numFmtId="0" fontId="16" fillId="0" borderId="50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/>
    </xf>
    <xf numFmtId="1" fontId="0" fillId="2" borderId="4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1" fillId="2" borderId="20" xfId="2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0" fontId="1" fillId="6" borderId="2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0" xfId="0" applyFont="1" applyFill="1"/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 applyProtection="1">
      <alignment horizontal="center" vertical="center"/>
    </xf>
    <xf numFmtId="4" fontId="12" fillId="2" borderId="4" xfId="0" applyNumberFormat="1" applyFont="1" applyFill="1" applyBorder="1" applyAlignment="1" applyProtection="1">
      <alignment horizontal="center" vertical="center"/>
    </xf>
    <xf numFmtId="164" fontId="9" fillId="2" borderId="8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Border="1" applyAlignment="1" applyProtection="1">
      <alignment vertical="center"/>
      <protection locked="0"/>
    </xf>
    <xf numFmtId="0" fontId="27" fillId="0" borderId="0" xfId="0" applyFont="1" applyProtection="1"/>
    <xf numFmtId="0" fontId="12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vertical="top" wrapText="1"/>
    </xf>
    <xf numFmtId="164" fontId="9" fillId="0" borderId="4" xfId="1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vertical="center" wrapText="1"/>
    </xf>
    <xf numFmtId="0" fontId="13" fillId="3" borderId="11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44" fontId="5" fillId="0" borderId="0" xfId="0" applyNumberFormat="1" applyFont="1" applyBorder="1" applyAlignment="1" applyProtection="1">
      <alignment horizontal="left"/>
    </xf>
    <xf numFmtId="0" fontId="5" fillId="0" borderId="0" xfId="0" applyFont="1" applyProtection="1"/>
    <xf numFmtId="0" fontId="13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vertical="top" wrapText="1"/>
    </xf>
    <xf numFmtId="164" fontId="12" fillId="2" borderId="20" xfId="1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/>
    </xf>
    <xf numFmtId="164" fontId="9" fillId="2" borderId="13" xfId="1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top" wrapText="1"/>
    </xf>
    <xf numFmtId="0" fontId="9" fillId="0" borderId="4" xfId="0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9" fillId="0" borderId="4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164" fontId="9" fillId="0" borderId="13" xfId="1" applyNumberFormat="1" applyFont="1" applyBorder="1" applyAlignment="1" applyProtection="1">
      <alignment vertical="center"/>
    </xf>
    <xf numFmtId="164" fontId="5" fillId="0" borderId="0" xfId="0" applyNumberFormat="1" applyFont="1" applyProtection="1"/>
    <xf numFmtId="0" fontId="12" fillId="2" borderId="4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Protection="1"/>
    <xf numFmtId="49" fontId="12" fillId="2" borderId="4" xfId="0" applyNumberFormat="1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1" fontId="12" fillId="2" borderId="4" xfId="0" applyNumberFormat="1" applyFont="1" applyFill="1" applyBorder="1" applyAlignment="1" applyProtection="1">
      <alignment horizontal="center" vertical="center"/>
    </xf>
    <xf numFmtId="4" fontId="12" fillId="2" borderId="13" xfId="0" applyNumberFormat="1" applyFont="1" applyFill="1" applyBorder="1" applyAlignment="1" applyProtection="1">
      <alignment vertical="center"/>
    </xf>
    <xf numFmtId="0" fontId="26" fillId="0" borderId="0" xfId="0" applyFont="1" applyProtection="1"/>
    <xf numFmtId="0" fontId="9" fillId="0" borderId="4" xfId="0" applyFont="1" applyFill="1" applyBorder="1" applyAlignment="1" applyProtection="1">
      <alignment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 wrapText="1"/>
    </xf>
    <xf numFmtId="4" fontId="9" fillId="2" borderId="15" xfId="0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164" fontId="9" fillId="0" borderId="54" xfId="1" applyNumberFormat="1" applyFont="1" applyBorder="1" applyAlignment="1" applyProtection="1">
      <alignment vertical="center"/>
    </xf>
    <xf numFmtId="164" fontId="9" fillId="0" borderId="49" xfId="1" applyNumberFormat="1" applyFont="1" applyBorder="1" applyAlignment="1" applyProtection="1">
      <alignment vertical="center"/>
    </xf>
    <xf numFmtId="164" fontId="7" fillId="0" borderId="46" xfId="1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64" fontId="7" fillId="0" borderId="43" xfId="1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7" fillId="0" borderId="48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12" fillId="2" borderId="4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left" vertical="center"/>
    </xf>
    <xf numFmtId="0" fontId="12" fillId="0" borderId="47" xfId="0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0" fontId="16" fillId="0" borderId="24" xfId="0" applyFont="1" applyFill="1" applyBorder="1" applyAlignment="1" applyProtection="1">
      <alignment horizontal="left"/>
    </xf>
    <xf numFmtId="4" fontId="16" fillId="0" borderId="51" xfId="0" applyNumberFormat="1" applyFont="1" applyFill="1" applyBorder="1" applyAlignment="1" applyProtection="1">
      <alignment vertical="center"/>
    </xf>
    <xf numFmtId="0" fontId="0" fillId="0" borderId="44" xfId="0" applyBorder="1" applyAlignment="1">
      <alignment vertical="center"/>
    </xf>
    <xf numFmtId="0" fontId="0" fillId="0" borderId="52" xfId="0" applyBorder="1" applyAlignment="1">
      <alignment vertical="center"/>
    </xf>
    <xf numFmtId="0" fontId="14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5" fillId="2" borderId="4" xfId="0" applyFont="1" applyFill="1" applyBorder="1" applyAlignment="1" applyProtection="1">
      <alignment horizontal="left" vertical="center" wrapText="1"/>
    </xf>
    <xf numFmtId="0" fontId="25" fillId="2" borderId="1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Alignment="1" applyProtection="1">
      <alignment horizontal="center" wrapText="1"/>
    </xf>
    <xf numFmtId="164" fontId="9" fillId="0" borderId="33" xfId="1" applyNumberFormat="1" applyFont="1" applyBorder="1" applyAlignment="1" applyProtection="1">
      <alignment horizontal="left" vertical="center"/>
    </xf>
    <xf numFmtId="164" fontId="9" fillId="0" borderId="32" xfId="1" applyNumberFormat="1" applyFont="1" applyBorder="1" applyAlignment="1" applyProtection="1">
      <alignment horizontal="left" vertical="center"/>
    </xf>
    <xf numFmtId="164" fontId="9" fillId="0" borderId="27" xfId="1" applyNumberFormat="1" applyFont="1" applyBorder="1" applyAlignment="1" applyProtection="1">
      <alignment horizontal="left" vertical="center"/>
    </xf>
    <xf numFmtId="164" fontId="9" fillId="0" borderId="30" xfId="1" applyNumberFormat="1" applyFont="1" applyBorder="1" applyAlignment="1" applyProtection="1">
      <alignment horizontal="left" vertical="center"/>
    </xf>
    <xf numFmtId="164" fontId="9" fillId="0" borderId="42" xfId="1" applyNumberFormat="1" applyFont="1" applyBorder="1" applyAlignment="1" applyProtection="1">
      <alignment horizontal="left" vertical="center"/>
    </xf>
    <xf numFmtId="164" fontId="9" fillId="0" borderId="29" xfId="1" applyNumberFormat="1" applyFont="1" applyBorder="1" applyAlignment="1" applyProtection="1">
      <alignment horizontal="left" vertical="center"/>
    </xf>
    <xf numFmtId="164" fontId="7" fillId="0" borderId="38" xfId="1" applyNumberFormat="1" applyFont="1" applyBorder="1" applyAlignment="1" applyProtection="1">
      <alignment horizontal="left" vertical="center"/>
    </xf>
    <xf numFmtId="164" fontId="7" fillId="0" borderId="45" xfId="1" applyNumberFormat="1" applyFont="1" applyBorder="1" applyAlignment="1" applyProtection="1">
      <alignment horizontal="left" vertical="center"/>
    </xf>
    <xf numFmtId="164" fontId="7" fillId="0" borderId="40" xfId="1" applyNumberFormat="1" applyFont="1" applyBorder="1" applyAlignment="1" applyProtection="1">
      <alignment horizontal="left" vertical="center"/>
    </xf>
    <xf numFmtId="164" fontId="7" fillId="0" borderId="31" xfId="1" applyNumberFormat="1" applyFont="1" applyBorder="1" applyAlignment="1" applyProtection="1">
      <alignment horizontal="left" vertical="center"/>
    </xf>
    <xf numFmtId="164" fontId="7" fillId="0" borderId="5" xfId="1" applyNumberFormat="1" applyFont="1" applyBorder="1" applyAlignment="1" applyProtection="1">
      <alignment horizontal="left" vertical="center"/>
    </xf>
    <xf numFmtId="164" fontId="7" fillId="0" borderId="6" xfId="1" applyNumberFormat="1" applyFont="1" applyBorder="1" applyAlignment="1" applyProtection="1">
      <alignment horizontal="left" vertical="center"/>
    </xf>
    <xf numFmtId="164" fontId="7" fillId="0" borderId="36" xfId="1" applyNumberFormat="1" applyFont="1" applyBorder="1" applyAlignment="1" applyProtection="1">
      <alignment horizontal="left" vertical="center"/>
    </xf>
    <xf numFmtId="164" fontId="7" fillId="0" borderId="47" xfId="1" applyNumberFormat="1" applyFont="1" applyBorder="1" applyAlignment="1" applyProtection="1">
      <alignment horizontal="left" vertical="center"/>
    </xf>
    <xf numFmtId="164" fontId="7" fillId="0" borderId="37" xfId="1" applyNumberFormat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</cellXfs>
  <cellStyles count="7">
    <cellStyle name="Hiperpovezava" xfId="2" builtinId="8"/>
    <cellStyle name="Navadno" xfId="0" builtinId="0"/>
    <cellStyle name="Navadno 2" xfId="3"/>
    <cellStyle name="Navadno 3" xfId="4"/>
    <cellStyle name="Valuta" xfId="1" builtinId="4"/>
    <cellStyle name="Valuta 2" xfId="5"/>
    <cellStyle name="Vejica 2" xfId="6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sqref="A1:XFD1048576"/>
    </sheetView>
  </sheetViews>
  <sheetFormatPr defaultColWidth="9.140625" defaultRowHeight="12.75" x14ac:dyDescent="0.2"/>
  <cols>
    <col min="1" max="1" width="8.140625" style="13" customWidth="1"/>
    <col min="2" max="2" width="11" style="13" customWidth="1"/>
    <col min="3" max="3" width="25.5703125" style="13" bestFit="1" customWidth="1"/>
    <col min="4" max="4" width="8.42578125" style="13" customWidth="1"/>
    <col min="5" max="5" width="20.28515625" style="13" customWidth="1"/>
    <col min="6" max="6" width="17.85546875" style="13" customWidth="1"/>
    <col min="7" max="7" width="20.28515625" style="13" customWidth="1"/>
    <col min="8" max="16384" width="9.140625" style="13"/>
  </cols>
  <sheetData>
    <row r="1" spans="1:12" ht="15.75" x14ac:dyDescent="0.2">
      <c r="A1" s="11" t="s">
        <v>49</v>
      </c>
      <c r="B1" s="11"/>
      <c r="C1" s="11"/>
      <c r="D1" s="11"/>
      <c r="E1" s="11"/>
      <c r="F1" s="11"/>
      <c r="G1" s="12"/>
      <c r="H1" s="12"/>
      <c r="I1" s="12"/>
    </row>
    <row r="2" spans="1:12" s="15" customFormat="1" ht="51" customHeight="1" x14ac:dyDescent="0.25">
      <c r="A2" s="150" t="s">
        <v>54</v>
      </c>
      <c r="B2" s="151"/>
      <c r="C2" s="151"/>
      <c r="D2" s="151"/>
      <c r="E2" s="151"/>
      <c r="F2" s="151"/>
      <c r="G2" s="14"/>
      <c r="H2" s="14"/>
      <c r="I2" s="14"/>
    </row>
    <row r="3" spans="1:12" s="15" customFormat="1" ht="15.75" thickBot="1" x14ac:dyDescent="0.3">
      <c r="A3" s="164" t="s">
        <v>58</v>
      </c>
      <c r="B3" s="165"/>
      <c r="C3" s="165"/>
      <c r="D3" s="165"/>
      <c r="E3" s="165"/>
      <c r="F3" s="165"/>
      <c r="G3" s="14"/>
      <c r="H3" s="14"/>
      <c r="I3" s="14"/>
    </row>
    <row r="4" spans="1:12" ht="13.5" thickBot="1" x14ac:dyDescent="0.25">
      <c r="A4" s="152" t="s">
        <v>50</v>
      </c>
      <c r="B4" s="153"/>
      <c r="C4" s="153"/>
      <c r="D4" s="153"/>
      <c r="E4" s="153"/>
      <c r="F4" s="154"/>
    </row>
    <row r="5" spans="1:12" ht="21" customHeight="1" thickBot="1" x14ac:dyDescent="0.25">
      <c r="A5" s="24" t="s">
        <v>51</v>
      </c>
      <c r="B5" s="161" t="s">
        <v>55</v>
      </c>
      <c r="C5" s="162"/>
      <c r="D5" s="162"/>
      <c r="E5" s="163"/>
      <c r="F5" s="23">
        <f>'Predračun G1-1-0241'!F25</f>
        <v>16500</v>
      </c>
    </row>
    <row r="6" spans="1:12" ht="19.5" customHeight="1" thickTop="1" thickBot="1" x14ac:dyDescent="0.25">
      <c r="A6" s="17"/>
      <c r="B6" s="18"/>
      <c r="C6" s="155" t="s">
        <v>52</v>
      </c>
      <c r="D6" s="156"/>
      <c r="E6" s="157"/>
      <c r="F6" s="16">
        <f>ROUND(F5*0.22,2)</f>
        <v>3630</v>
      </c>
    </row>
    <row r="7" spans="1:12" ht="19.5" customHeight="1" thickBot="1" x14ac:dyDescent="0.25">
      <c r="A7" s="17"/>
      <c r="B7" s="19"/>
      <c r="C7" s="158" t="s">
        <v>53</v>
      </c>
      <c r="D7" s="159"/>
      <c r="E7" s="160"/>
      <c r="F7" s="20">
        <f>ROUND(SUM(F5:F6),2)</f>
        <v>20130</v>
      </c>
    </row>
    <row r="8" spans="1:12" x14ac:dyDescent="0.2">
      <c r="K8" s="13" t="s">
        <v>20</v>
      </c>
    </row>
    <row r="9" spans="1:12" x14ac:dyDescent="0.2">
      <c r="B9" s="13" t="s">
        <v>20</v>
      </c>
      <c r="L9" s="13" t="s">
        <v>20</v>
      </c>
    </row>
    <row r="10" spans="1:12" x14ac:dyDescent="0.2">
      <c r="A10" s="21"/>
    </row>
    <row r="12" spans="1:12" x14ac:dyDescent="0.2">
      <c r="F12" s="13" t="s">
        <v>20</v>
      </c>
    </row>
    <row r="13" spans="1:12" x14ac:dyDescent="0.2">
      <c r="B13" s="13" t="s">
        <v>20</v>
      </c>
      <c r="C13" s="22"/>
      <c r="E13" s="13" t="s">
        <v>20</v>
      </c>
    </row>
  </sheetData>
  <sheetProtection password="E95E" sheet="1" objects="1" scenarios="1"/>
  <mergeCells count="6">
    <mergeCell ref="A2:F2"/>
    <mergeCell ref="A4:F4"/>
    <mergeCell ref="C6:E6"/>
    <mergeCell ref="C7:E7"/>
    <mergeCell ref="B5:E5"/>
    <mergeCell ref="A3:F3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workbookViewId="0">
      <selection sqref="A1:XFD1048576"/>
    </sheetView>
  </sheetViews>
  <sheetFormatPr defaultColWidth="9.140625" defaultRowHeight="15" x14ac:dyDescent="0.25"/>
  <cols>
    <col min="1" max="1" width="5.85546875" style="6" customWidth="1"/>
    <col min="2" max="2" width="13" style="5" customWidth="1"/>
    <col min="3" max="3" width="11.85546875" style="5" customWidth="1"/>
    <col min="4" max="6" width="10.42578125" style="5" customWidth="1"/>
    <col min="7" max="12" width="13" style="5" customWidth="1"/>
    <col min="13" max="14" width="13" style="46" customWidth="1"/>
    <col min="15" max="15" width="13" style="5" customWidth="1"/>
    <col min="16" max="16" width="65.85546875" style="25" customWidth="1"/>
    <col min="17" max="16384" width="9.140625" style="5"/>
  </cols>
  <sheetData>
    <row r="1" spans="1:16" s="44" customFormat="1" ht="24" customHeight="1" thickBot="1" x14ac:dyDescent="0.3">
      <c r="A1" s="50"/>
      <c r="B1" s="39" t="s">
        <v>21</v>
      </c>
      <c r="C1" s="40"/>
      <c r="D1" s="41"/>
      <c r="E1" s="40"/>
      <c r="F1" s="40"/>
      <c r="G1" s="40"/>
      <c r="H1" s="42"/>
      <c r="I1" s="40"/>
      <c r="J1" s="42"/>
      <c r="K1" s="42"/>
      <c r="L1" s="42"/>
      <c r="M1" s="45"/>
      <c r="N1" s="45"/>
      <c r="O1" s="42"/>
      <c r="P1" s="43" t="s">
        <v>27</v>
      </c>
    </row>
    <row r="2" spans="1:16" s="3" customFormat="1" ht="105" customHeight="1" thickBot="1" x14ac:dyDescent="0.3">
      <c r="A2" s="50"/>
      <c r="B2" s="55" t="s">
        <v>1</v>
      </c>
      <c r="C2" s="56" t="s">
        <v>2</v>
      </c>
      <c r="D2" s="56" t="s">
        <v>25</v>
      </c>
      <c r="E2" s="56" t="s">
        <v>28</v>
      </c>
      <c r="F2" s="56" t="s">
        <v>72</v>
      </c>
      <c r="G2" s="56" t="s">
        <v>26</v>
      </c>
      <c r="H2" s="56" t="s">
        <v>0</v>
      </c>
      <c r="I2" s="56" t="s">
        <v>30</v>
      </c>
      <c r="J2" s="56" t="s">
        <v>31</v>
      </c>
      <c r="K2" s="10" t="s">
        <v>74</v>
      </c>
      <c r="L2" s="10" t="s">
        <v>73</v>
      </c>
      <c r="M2" s="82" t="s">
        <v>68</v>
      </c>
      <c r="N2" s="83" t="s">
        <v>77</v>
      </c>
      <c r="O2" s="71" t="s">
        <v>22</v>
      </c>
      <c r="P2" s="30" t="s">
        <v>29</v>
      </c>
    </row>
    <row r="3" spans="1:16" s="4" customFormat="1" ht="105.95" customHeight="1" x14ac:dyDescent="0.25">
      <c r="A3" s="7">
        <v>1</v>
      </c>
      <c r="B3" s="27">
        <v>1564</v>
      </c>
      <c r="C3" s="49">
        <v>1602</v>
      </c>
      <c r="D3" s="49">
        <f>C3-B3</f>
        <v>38</v>
      </c>
      <c r="E3" s="49">
        <v>10</v>
      </c>
      <c r="F3" s="49">
        <v>395</v>
      </c>
      <c r="G3" s="49">
        <v>15</v>
      </c>
      <c r="H3" s="49">
        <v>110</v>
      </c>
      <c r="I3" s="49">
        <v>30</v>
      </c>
      <c r="J3" s="49">
        <v>6</v>
      </c>
      <c r="K3" s="28">
        <f>F3+(40*2)</f>
        <v>475</v>
      </c>
      <c r="L3" s="49"/>
      <c r="M3" s="84">
        <v>100</v>
      </c>
      <c r="N3" s="84">
        <v>120</v>
      </c>
      <c r="O3" s="29"/>
      <c r="P3" s="76" t="s">
        <v>78</v>
      </c>
    </row>
    <row r="4" spans="1:16" s="2" customFormat="1" ht="105.95" customHeight="1" x14ac:dyDescent="0.25">
      <c r="A4" s="8">
        <v>2</v>
      </c>
      <c r="B4" s="47">
        <v>1610</v>
      </c>
      <c r="C4" s="48">
        <v>1655</v>
      </c>
      <c r="D4" s="48">
        <f t="shared" ref="D4:D10" si="0">C4-B4</f>
        <v>45</v>
      </c>
      <c r="E4" s="48">
        <v>10</v>
      </c>
      <c r="F4" s="48">
        <v>510</v>
      </c>
      <c r="G4" s="48">
        <v>15</v>
      </c>
      <c r="H4" s="48">
        <f>75*2</f>
        <v>150</v>
      </c>
      <c r="I4" s="48">
        <v>20</v>
      </c>
      <c r="J4" s="48">
        <v>10</v>
      </c>
      <c r="K4" s="28">
        <v>600</v>
      </c>
      <c r="L4" s="48"/>
      <c r="M4" s="85">
        <v>120</v>
      </c>
      <c r="N4" s="85">
        <v>140</v>
      </c>
      <c r="O4" s="70"/>
      <c r="P4" s="76" t="s">
        <v>78</v>
      </c>
    </row>
    <row r="5" spans="1:16" s="2" customFormat="1" ht="105.95" customHeight="1" x14ac:dyDescent="0.25">
      <c r="A5" s="8">
        <v>3</v>
      </c>
      <c r="B5" s="47">
        <v>1660</v>
      </c>
      <c r="C5" s="48">
        <v>1680</v>
      </c>
      <c r="D5" s="48">
        <f t="shared" si="0"/>
        <v>20</v>
      </c>
      <c r="E5" s="48">
        <v>9</v>
      </c>
      <c r="F5" s="48">
        <v>235</v>
      </c>
      <c r="G5" s="26">
        <v>4</v>
      </c>
      <c r="H5" s="48">
        <v>60</v>
      </c>
      <c r="I5" s="48">
        <v>10</v>
      </c>
      <c r="J5" s="48">
        <v>3</v>
      </c>
      <c r="K5" s="28">
        <v>280</v>
      </c>
      <c r="L5" s="48"/>
      <c r="M5" s="85">
        <v>70</v>
      </c>
      <c r="N5" s="85">
        <v>65</v>
      </c>
      <c r="O5" s="70"/>
      <c r="P5" s="76" t="s">
        <v>78</v>
      </c>
    </row>
    <row r="6" spans="1:16" s="2" customFormat="1" ht="119.25" customHeight="1" x14ac:dyDescent="0.25">
      <c r="A6" s="8">
        <v>4</v>
      </c>
      <c r="B6" s="47">
        <v>1704</v>
      </c>
      <c r="C6" s="48">
        <f>B6+23</f>
        <v>1727</v>
      </c>
      <c r="D6" s="48">
        <f t="shared" si="0"/>
        <v>23</v>
      </c>
      <c r="E6" s="48">
        <v>8</v>
      </c>
      <c r="F6" s="48">
        <v>175</v>
      </c>
      <c r="G6" s="26">
        <v>3</v>
      </c>
      <c r="H6" s="48">
        <v>70</v>
      </c>
      <c r="I6" s="48">
        <v>10</v>
      </c>
      <c r="J6" s="48">
        <v>3</v>
      </c>
      <c r="K6" s="28">
        <v>225</v>
      </c>
      <c r="L6" s="48"/>
      <c r="M6" s="85">
        <f>23+24+4+9</f>
        <v>60</v>
      </c>
      <c r="N6" s="85">
        <v>60</v>
      </c>
      <c r="O6" s="70"/>
      <c r="P6" s="76" t="s">
        <v>78</v>
      </c>
    </row>
    <row r="7" spans="1:16" s="2" customFormat="1" ht="105.95" customHeight="1" x14ac:dyDescent="0.25">
      <c r="A7" s="8">
        <v>5</v>
      </c>
      <c r="B7" s="47">
        <v>1775</v>
      </c>
      <c r="C7" s="48">
        <v>1798</v>
      </c>
      <c r="D7" s="48">
        <f t="shared" si="0"/>
        <v>23</v>
      </c>
      <c r="E7" s="48">
        <v>7</v>
      </c>
      <c r="F7" s="48">
        <v>200</v>
      </c>
      <c r="G7" s="26">
        <v>5</v>
      </c>
      <c r="H7" s="48">
        <v>70</v>
      </c>
      <c r="I7" s="48">
        <v>10</v>
      </c>
      <c r="J7" s="48">
        <v>5</v>
      </c>
      <c r="K7" s="28">
        <v>250</v>
      </c>
      <c r="L7" s="48"/>
      <c r="M7" s="85">
        <v>60</v>
      </c>
      <c r="N7" s="85">
        <v>65</v>
      </c>
      <c r="O7" s="70"/>
      <c r="P7" s="76" t="s">
        <v>78</v>
      </c>
    </row>
    <row r="8" spans="1:16" s="2" customFormat="1" ht="105.95" customHeight="1" x14ac:dyDescent="0.25">
      <c r="A8" s="9">
        <v>6</v>
      </c>
      <c r="B8" s="47">
        <v>1810</v>
      </c>
      <c r="C8" s="48">
        <v>1842</v>
      </c>
      <c r="D8" s="48">
        <f t="shared" si="0"/>
        <v>32</v>
      </c>
      <c r="E8" s="48">
        <v>8</v>
      </c>
      <c r="F8" s="48">
        <v>265</v>
      </c>
      <c r="G8" s="26">
        <v>5</v>
      </c>
      <c r="H8" s="48">
        <v>110</v>
      </c>
      <c r="I8" s="48">
        <v>12</v>
      </c>
      <c r="J8" s="48">
        <v>6</v>
      </c>
      <c r="K8" s="28">
        <v>335</v>
      </c>
      <c r="L8" s="48"/>
      <c r="M8" s="85">
        <v>85</v>
      </c>
      <c r="N8" s="85">
        <v>90</v>
      </c>
      <c r="O8" s="70"/>
      <c r="P8" s="76" t="s">
        <v>78</v>
      </c>
    </row>
    <row r="9" spans="1:16" s="2" customFormat="1" ht="105.95" customHeight="1" x14ac:dyDescent="0.25">
      <c r="A9" s="8">
        <v>7</v>
      </c>
      <c r="B9" s="47">
        <v>3800</v>
      </c>
      <c r="C9" s="48">
        <v>3875</v>
      </c>
      <c r="D9" s="48">
        <f t="shared" si="0"/>
        <v>75</v>
      </c>
      <c r="E9" s="48">
        <v>9</v>
      </c>
      <c r="F9" s="48">
        <v>730</v>
      </c>
      <c r="G9" s="26">
        <v>15</v>
      </c>
      <c r="H9" s="48">
        <v>320</v>
      </c>
      <c r="I9" s="48">
        <v>30</v>
      </c>
      <c r="J9" s="48">
        <v>8</v>
      </c>
      <c r="K9" s="28">
        <v>950</v>
      </c>
      <c r="L9" s="48"/>
      <c r="M9" s="85">
        <v>170</v>
      </c>
      <c r="N9" s="85">
        <v>210</v>
      </c>
      <c r="O9" s="70"/>
      <c r="P9" s="76" t="s">
        <v>78</v>
      </c>
    </row>
    <row r="10" spans="1:16" s="2" customFormat="1" ht="105.95" customHeight="1" thickBot="1" x14ac:dyDescent="0.3">
      <c r="A10" s="9">
        <v>8</v>
      </c>
      <c r="B10" s="31">
        <v>3886</v>
      </c>
      <c r="C10" s="32">
        <v>3910</v>
      </c>
      <c r="D10" s="51">
        <f t="shared" si="0"/>
        <v>24</v>
      </c>
      <c r="E10" s="51">
        <v>10</v>
      </c>
      <c r="F10" s="51">
        <v>265</v>
      </c>
      <c r="G10" s="33">
        <v>5</v>
      </c>
      <c r="H10" s="51">
        <v>75</v>
      </c>
      <c r="I10" s="51">
        <v>25</v>
      </c>
      <c r="J10" s="51">
        <v>5</v>
      </c>
      <c r="K10" s="28">
        <v>320</v>
      </c>
      <c r="L10" s="51"/>
      <c r="M10" s="32">
        <v>70</v>
      </c>
      <c r="N10" s="32">
        <v>65</v>
      </c>
      <c r="O10" s="72"/>
      <c r="P10" s="76" t="s">
        <v>78</v>
      </c>
    </row>
    <row r="11" spans="1:16" s="2" customFormat="1" ht="22.5" customHeight="1" thickBot="1" x14ac:dyDescent="0.3">
      <c r="A11" s="37"/>
      <c r="B11" s="38"/>
      <c r="C11" s="35"/>
      <c r="D11" s="34">
        <f>SUM(D3:D10)</f>
        <v>280</v>
      </c>
      <c r="E11" s="34">
        <f t="shared" ref="E11:N11" si="1">SUM(E3:E10)</f>
        <v>71</v>
      </c>
      <c r="F11" s="34">
        <f t="shared" si="1"/>
        <v>2775</v>
      </c>
      <c r="G11" s="34">
        <f t="shared" si="1"/>
        <v>67</v>
      </c>
      <c r="H11" s="34">
        <f t="shared" si="1"/>
        <v>965</v>
      </c>
      <c r="I11" s="34">
        <f t="shared" si="1"/>
        <v>147</v>
      </c>
      <c r="J11" s="34">
        <f t="shared" si="1"/>
        <v>46</v>
      </c>
      <c r="K11" s="34">
        <f t="shared" si="1"/>
        <v>3435</v>
      </c>
      <c r="L11" s="34"/>
      <c r="M11" s="34">
        <f t="shared" si="1"/>
        <v>735</v>
      </c>
      <c r="N11" s="34">
        <f t="shared" si="1"/>
        <v>815</v>
      </c>
      <c r="O11" s="34"/>
      <c r="P11" s="36"/>
    </row>
    <row r="21" spans="15:15" x14ac:dyDescent="0.25">
      <c r="O21" s="46"/>
    </row>
    <row r="22" spans="15:15" x14ac:dyDescent="0.25">
      <c r="O22" s="46"/>
    </row>
    <row r="23" spans="15:15" x14ac:dyDescent="0.25">
      <c r="O23" s="46"/>
    </row>
    <row r="24" spans="15:15" x14ac:dyDescent="0.25">
      <c r="O24" s="46"/>
    </row>
    <row r="25" spans="15:15" x14ac:dyDescent="0.25">
      <c r="O25" s="46"/>
    </row>
    <row r="26" spans="15:15" x14ac:dyDescent="0.25">
      <c r="O26" s="46"/>
    </row>
    <row r="27" spans="15:15" x14ac:dyDescent="0.25">
      <c r="O27" s="46"/>
    </row>
  </sheetData>
  <sheetProtection password="E95E" sheet="1" objects="1" scenarios="1"/>
  <pageMargins left="0.7" right="0.7" top="0.75" bottom="0.75" header="0.3" footer="0.3"/>
  <pageSetup paperSize="8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48"/>
  <sheetViews>
    <sheetView showGridLines="0" tabSelected="1" topLeftCell="A11" zoomScale="85" zoomScaleNormal="85" workbookViewId="0">
      <selection activeCell="B17" sqref="B17"/>
    </sheetView>
  </sheetViews>
  <sheetFormatPr defaultColWidth="9.140625" defaultRowHeight="15" x14ac:dyDescent="0.25"/>
  <cols>
    <col min="1" max="1" width="3.5703125" style="143" customWidth="1"/>
    <col min="2" max="2" width="44.140625" style="145" customWidth="1"/>
    <col min="3" max="3" width="8.5703125" style="145" customWidth="1"/>
    <col min="4" max="4" width="9" style="145" customWidth="1"/>
    <col min="5" max="5" width="15.140625" style="145" customWidth="1"/>
    <col min="6" max="6" width="16" style="145" customWidth="1"/>
    <col min="7" max="7" width="15.28515625" style="94" customWidth="1"/>
    <col min="8" max="8" width="14.85546875" style="94" customWidth="1"/>
    <col min="9" max="9" width="9.5703125" style="94" customWidth="1"/>
    <col min="10" max="10" width="8.42578125" style="94" customWidth="1"/>
    <col min="11" max="11" width="11" style="94" customWidth="1"/>
    <col min="12" max="12" width="10.42578125" style="94" customWidth="1"/>
    <col min="13" max="13" width="12.7109375" style="94" customWidth="1"/>
    <col min="14" max="14" width="13.85546875" style="94" customWidth="1"/>
    <col min="15" max="15" width="7.28515625" style="94" customWidth="1"/>
    <col min="16" max="16" width="8" style="94" customWidth="1"/>
    <col min="17" max="17" width="10" style="94" customWidth="1"/>
    <col min="18" max="18" width="14.7109375" style="94" customWidth="1"/>
    <col min="19" max="19" width="13.5703125" style="94" customWidth="1"/>
    <col min="20" max="20" width="13.85546875" style="94" customWidth="1"/>
    <col min="21" max="21" width="20.140625" style="94" customWidth="1"/>
    <col min="22" max="16384" width="9.140625" style="94"/>
  </cols>
  <sheetData>
    <row r="1" spans="1:93" ht="24.75" customHeight="1" x14ac:dyDescent="0.25">
      <c r="A1" s="88"/>
      <c r="B1" s="89" t="s">
        <v>3</v>
      </c>
      <c r="C1" s="90" t="s">
        <v>21</v>
      </c>
      <c r="D1" s="91"/>
      <c r="E1" s="91"/>
      <c r="F1" s="92"/>
      <c r="G1" s="93"/>
    </row>
    <row r="2" spans="1:93" ht="18.75" customHeight="1" x14ac:dyDescent="0.25">
      <c r="A2" s="95"/>
      <c r="B2" s="168" t="s">
        <v>57</v>
      </c>
      <c r="C2" s="168"/>
      <c r="D2" s="168"/>
      <c r="E2" s="168"/>
      <c r="F2" s="169"/>
    </row>
    <row r="3" spans="1:93" ht="103.5" customHeight="1" x14ac:dyDescent="0.25">
      <c r="A3" s="96"/>
      <c r="B3" s="166" t="s">
        <v>76</v>
      </c>
      <c r="C3" s="166"/>
      <c r="D3" s="166"/>
      <c r="E3" s="166"/>
      <c r="F3" s="167"/>
      <c r="G3" s="97"/>
    </row>
    <row r="4" spans="1:93" x14ac:dyDescent="0.25">
      <c r="A4" s="96"/>
      <c r="B4" s="98" t="s">
        <v>4</v>
      </c>
      <c r="C4" s="98" t="s">
        <v>5</v>
      </c>
      <c r="D4" s="98" t="s">
        <v>6</v>
      </c>
      <c r="E4" s="98" t="s">
        <v>7</v>
      </c>
      <c r="F4" s="99" t="s">
        <v>8</v>
      </c>
    </row>
    <row r="5" spans="1:93" x14ac:dyDescent="0.25">
      <c r="A5" s="96"/>
      <c r="B5" s="100" t="s">
        <v>9</v>
      </c>
      <c r="C5" s="101"/>
      <c r="D5" s="101"/>
      <c r="E5" s="101"/>
      <c r="F5" s="102"/>
    </row>
    <row r="6" spans="1:93" ht="38.25" x14ac:dyDescent="0.25">
      <c r="A6" s="103">
        <v>1</v>
      </c>
      <c r="B6" s="104" t="s">
        <v>69</v>
      </c>
      <c r="C6" s="77" t="s">
        <v>61</v>
      </c>
      <c r="D6" s="78">
        <v>1</v>
      </c>
      <c r="E6" s="148"/>
      <c r="F6" s="105">
        <f>ROUND(E6*D6,2)</f>
        <v>0</v>
      </c>
    </row>
    <row r="7" spans="1:93" ht="22.5" customHeight="1" x14ac:dyDescent="0.25">
      <c r="A7" s="106">
        <f>1+A6</f>
        <v>2</v>
      </c>
      <c r="B7" s="107" t="s">
        <v>67</v>
      </c>
      <c r="C7" s="108" t="s">
        <v>10</v>
      </c>
      <c r="D7" s="109">
        <v>1</v>
      </c>
      <c r="E7" s="1"/>
      <c r="F7" s="110">
        <f>ROUND(E7*D7,2)</f>
        <v>0</v>
      </c>
    </row>
    <row r="8" spans="1:93" ht="76.5" x14ac:dyDescent="0.25">
      <c r="A8" s="106">
        <f>1+A7</f>
        <v>3</v>
      </c>
      <c r="B8" s="111" t="s">
        <v>81</v>
      </c>
      <c r="C8" s="112" t="s">
        <v>10</v>
      </c>
      <c r="D8" s="113">
        <v>1</v>
      </c>
      <c r="E8" s="114">
        <v>15000</v>
      </c>
      <c r="F8" s="110">
        <f>ROUND(E8*D8,2)</f>
        <v>15000</v>
      </c>
    </row>
    <row r="9" spans="1:93" ht="25.5" x14ac:dyDescent="0.25">
      <c r="A9" s="106">
        <f>1+A8</f>
        <v>4</v>
      </c>
      <c r="B9" s="86" t="s">
        <v>82</v>
      </c>
      <c r="C9" s="108" t="s">
        <v>79</v>
      </c>
      <c r="D9" s="109">
        <v>100</v>
      </c>
      <c r="E9" s="87"/>
      <c r="F9" s="110">
        <f>ROUND(E9*D9,2)</f>
        <v>0</v>
      </c>
    </row>
    <row r="10" spans="1:93" ht="76.5" x14ac:dyDescent="0.25">
      <c r="A10" s="106">
        <f t="shared" ref="A10:A22" si="0">1+A9</f>
        <v>5</v>
      </c>
      <c r="B10" s="86" t="s">
        <v>80</v>
      </c>
      <c r="C10" s="108" t="s">
        <v>11</v>
      </c>
      <c r="D10" s="109">
        <v>100</v>
      </c>
      <c r="E10" s="1"/>
      <c r="F10" s="110">
        <f>ROUND(E10*D10,2)</f>
        <v>0</v>
      </c>
    </row>
    <row r="11" spans="1:93" ht="51.75" x14ac:dyDescent="0.25">
      <c r="A11" s="106">
        <f t="shared" si="0"/>
        <v>6</v>
      </c>
      <c r="B11" s="115" t="s">
        <v>59</v>
      </c>
      <c r="C11" s="108" t="s">
        <v>11</v>
      </c>
      <c r="D11" s="109">
        <f>'POPIS DEL s količinami'!H11</f>
        <v>965</v>
      </c>
      <c r="E11" s="1"/>
      <c r="F11" s="110">
        <f t="shared" ref="F11:F22" si="1">ROUND(E11*D11,2)</f>
        <v>0</v>
      </c>
    </row>
    <row r="12" spans="1:93" s="117" customFormat="1" ht="25.5" customHeight="1" x14ac:dyDescent="0.25">
      <c r="A12" s="106">
        <f t="shared" si="0"/>
        <v>7</v>
      </c>
      <c r="B12" s="116" t="s">
        <v>70</v>
      </c>
      <c r="C12" s="108" t="s">
        <v>12</v>
      </c>
      <c r="D12" s="109">
        <f>'POPIS DEL s količinami'!I11</f>
        <v>147</v>
      </c>
      <c r="E12" s="1"/>
      <c r="F12" s="110">
        <f t="shared" si="1"/>
        <v>0</v>
      </c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</row>
    <row r="13" spans="1:93" s="117" customFormat="1" ht="25.5" customHeight="1" x14ac:dyDescent="0.25">
      <c r="A13" s="106">
        <f t="shared" si="0"/>
        <v>8</v>
      </c>
      <c r="B13" s="116" t="s">
        <v>71</v>
      </c>
      <c r="C13" s="108" t="s">
        <v>12</v>
      </c>
      <c r="D13" s="109">
        <f>'POPIS DEL s količinami'!J11</f>
        <v>46</v>
      </c>
      <c r="E13" s="1"/>
      <c r="F13" s="110">
        <f t="shared" si="1"/>
        <v>0</v>
      </c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</row>
    <row r="14" spans="1:93" s="117" customFormat="1" ht="51" x14ac:dyDescent="0.25">
      <c r="A14" s="106">
        <f t="shared" si="0"/>
        <v>9</v>
      </c>
      <c r="B14" s="116" t="s">
        <v>13</v>
      </c>
      <c r="C14" s="108" t="s">
        <v>14</v>
      </c>
      <c r="D14" s="109">
        <f>'POPIS DEL s količinami'!G11</f>
        <v>67</v>
      </c>
      <c r="E14" s="1"/>
      <c r="F14" s="110">
        <f t="shared" si="1"/>
        <v>0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</row>
    <row r="15" spans="1:93" s="117" customFormat="1" ht="140.25" x14ac:dyDescent="0.25">
      <c r="A15" s="106">
        <f t="shared" si="0"/>
        <v>10</v>
      </c>
      <c r="B15" s="118" t="s">
        <v>83</v>
      </c>
      <c r="C15" s="119" t="s">
        <v>11</v>
      </c>
      <c r="D15" s="109">
        <f>'POPIS DEL s količinami'!K11</f>
        <v>3435</v>
      </c>
      <c r="E15" s="1"/>
      <c r="F15" s="120">
        <f t="shared" si="1"/>
        <v>0</v>
      </c>
      <c r="G15" s="121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</row>
    <row r="16" spans="1:93" s="117" customFormat="1" ht="126" customHeight="1" x14ac:dyDescent="0.25">
      <c r="A16" s="106">
        <f t="shared" si="0"/>
        <v>11</v>
      </c>
      <c r="B16" s="118" t="s">
        <v>84</v>
      </c>
      <c r="C16" s="119" t="s">
        <v>23</v>
      </c>
      <c r="D16" s="109">
        <f>'POPIS DEL s količinami'!N11</f>
        <v>815</v>
      </c>
      <c r="E16" s="1"/>
      <c r="F16" s="120">
        <f t="shared" si="1"/>
        <v>0</v>
      </c>
      <c r="G16" s="121"/>
      <c r="H16" s="121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</row>
    <row r="17" spans="1:93" s="117" customFormat="1" ht="89.25" x14ac:dyDescent="0.25">
      <c r="A17" s="106">
        <f t="shared" si="0"/>
        <v>12</v>
      </c>
      <c r="B17" s="118" t="s">
        <v>85</v>
      </c>
      <c r="C17" s="119" t="s">
        <v>23</v>
      </c>
      <c r="D17" s="109">
        <f>'POPIS DEL s količinami'!N11</f>
        <v>815</v>
      </c>
      <c r="E17" s="1"/>
      <c r="F17" s="120">
        <f t="shared" ref="F17" si="2">ROUND(E17*D17,2)</f>
        <v>0</v>
      </c>
      <c r="G17" s="94"/>
      <c r="H17" s="121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</row>
    <row r="18" spans="1:93" ht="29.25" customHeight="1" x14ac:dyDescent="0.25">
      <c r="A18" s="106">
        <f t="shared" si="0"/>
        <v>13</v>
      </c>
      <c r="B18" s="118" t="s">
        <v>24</v>
      </c>
      <c r="C18" s="119" t="s">
        <v>23</v>
      </c>
      <c r="D18" s="109">
        <f>'POPIS DEL s količinami'!M11</f>
        <v>735</v>
      </c>
      <c r="E18" s="1"/>
      <c r="F18" s="120">
        <f t="shared" si="1"/>
        <v>0</v>
      </c>
      <c r="G18" s="121"/>
    </row>
    <row r="19" spans="1:93" ht="38.25" x14ac:dyDescent="0.25">
      <c r="A19" s="106">
        <f t="shared" si="0"/>
        <v>14</v>
      </c>
      <c r="B19" s="122" t="s">
        <v>63</v>
      </c>
      <c r="C19" s="123" t="s">
        <v>62</v>
      </c>
      <c r="D19" s="124">
        <v>32</v>
      </c>
      <c r="E19" s="79"/>
      <c r="F19" s="110">
        <f t="shared" si="1"/>
        <v>0</v>
      </c>
      <c r="G19" s="125"/>
    </row>
    <row r="20" spans="1:93" ht="63.75" x14ac:dyDescent="0.25">
      <c r="A20" s="106">
        <f t="shared" si="0"/>
        <v>15</v>
      </c>
      <c r="B20" s="126" t="s">
        <v>75</v>
      </c>
      <c r="C20" s="127" t="s">
        <v>61</v>
      </c>
      <c r="D20" s="128">
        <v>3</v>
      </c>
      <c r="E20" s="149"/>
      <c r="F20" s="129">
        <f t="shared" si="1"/>
        <v>0</v>
      </c>
      <c r="G20" s="130"/>
    </row>
    <row r="21" spans="1:93" ht="29.25" customHeight="1" x14ac:dyDescent="0.25">
      <c r="A21" s="106">
        <f t="shared" si="0"/>
        <v>16</v>
      </c>
      <c r="B21" s="131" t="s">
        <v>60</v>
      </c>
      <c r="C21" s="132" t="s">
        <v>61</v>
      </c>
      <c r="D21" s="124">
        <v>1</v>
      </c>
      <c r="E21" s="79"/>
      <c r="F21" s="120">
        <f t="shared" si="1"/>
        <v>0</v>
      </c>
    </row>
    <row r="22" spans="1:93" ht="27" customHeight="1" thickBot="1" x14ac:dyDescent="0.3">
      <c r="A22" s="106">
        <f t="shared" si="0"/>
        <v>17</v>
      </c>
      <c r="B22" s="133" t="s">
        <v>66</v>
      </c>
      <c r="C22" s="134" t="s">
        <v>10</v>
      </c>
      <c r="D22" s="135">
        <v>1</v>
      </c>
      <c r="E22" s="80"/>
      <c r="F22" s="136">
        <f t="shared" si="1"/>
        <v>0</v>
      </c>
      <c r="G22" s="137"/>
    </row>
    <row r="23" spans="1:93" ht="18" customHeight="1" x14ac:dyDescent="0.25">
      <c r="A23" s="138"/>
      <c r="B23" s="139"/>
      <c r="C23" s="172" t="s">
        <v>15</v>
      </c>
      <c r="D23" s="173"/>
      <c r="E23" s="174"/>
      <c r="F23" s="140">
        <f>ROUND(SUM(F6:F22),2)</f>
        <v>15000</v>
      </c>
    </row>
    <row r="24" spans="1:93" ht="17.25" customHeight="1" thickBot="1" x14ac:dyDescent="0.3">
      <c r="A24" s="138"/>
      <c r="B24" s="139"/>
      <c r="C24" s="175" t="s">
        <v>16</v>
      </c>
      <c r="D24" s="176"/>
      <c r="E24" s="177"/>
      <c r="F24" s="141">
        <f>ROUND(0.1*F23,2)</f>
        <v>1500</v>
      </c>
    </row>
    <row r="25" spans="1:93" ht="15.75" customHeight="1" x14ac:dyDescent="0.25">
      <c r="A25" s="138"/>
      <c r="B25" s="139"/>
      <c r="C25" s="178" t="s">
        <v>17</v>
      </c>
      <c r="D25" s="179"/>
      <c r="E25" s="180"/>
      <c r="F25" s="142">
        <f>SUM(F23:F24)</f>
        <v>16500</v>
      </c>
    </row>
    <row r="26" spans="1:93" x14ac:dyDescent="0.25">
      <c r="B26" s="139"/>
      <c r="C26" s="181" t="s">
        <v>18</v>
      </c>
      <c r="D26" s="182"/>
      <c r="E26" s="183"/>
      <c r="F26" s="144">
        <f>ROUND(0.22*F25,2)</f>
        <v>3630</v>
      </c>
    </row>
    <row r="27" spans="1:93" ht="15.75" thickBot="1" x14ac:dyDescent="0.3">
      <c r="C27" s="184" t="s">
        <v>19</v>
      </c>
      <c r="D27" s="185"/>
      <c r="E27" s="186"/>
      <c r="F27" s="146">
        <f>F25+F26</f>
        <v>20130</v>
      </c>
    </row>
    <row r="28" spans="1:93" x14ac:dyDescent="0.25">
      <c r="F28" s="147"/>
    </row>
    <row r="29" spans="1:93" ht="15.75" customHeight="1" x14ac:dyDescent="0.25">
      <c r="B29" s="81" t="s">
        <v>64</v>
      </c>
    </row>
    <row r="30" spans="1:93" ht="17.25" customHeight="1" x14ac:dyDescent="0.25">
      <c r="B30" s="137" t="s">
        <v>65</v>
      </c>
    </row>
    <row r="31" spans="1:93" ht="17.25" customHeight="1" x14ac:dyDescent="0.25"/>
    <row r="32" spans="1:93" ht="41.25" customHeight="1" x14ac:dyDescent="0.25">
      <c r="G32" s="170"/>
      <c r="H32" s="171"/>
    </row>
    <row r="33" spans="7:7" ht="30.75" customHeight="1" x14ac:dyDescent="0.25"/>
    <row r="34" spans="7:7" ht="25.5" customHeight="1" x14ac:dyDescent="0.25"/>
    <row r="35" spans="7:7" ht="28.5" customHeight="1" x14ac:dyDescent="0.25"/>
    <row r="36" spans="7:7" ht="28.5" customHeight="1" x14ac:dyDescent="0.25"/>
    <row r="37" spans="7:7" ht="79.5" customHeight="1" x14ac:dyDescent="0.25"/>
    <row r="38" spans="7:7" ht="39" customHeight="1" x14ac:dyDescent="0.25"/>
    <row r="43" spans="7:7" ht="16.5" customHeight="1" x14ac:dyDescent="0.25"/>
    <row r="44" spans="7:7" ht="16.5" customHeight="1" x14ac:dyDescent="0.25">
      <c r="G44" s="121"/>
    </row>
    <row r="45" spans="7:7" ht="15.75" customHeight="1" x14ac:dyDescent="0.25">
      <c r="G45" s="121"/>
    </row>
    <row r="46" spans="7:7" ht="17.25" customHeight="1" x14ac:dyDescent="0.25">
      <c r="G46" s="121"/>
    </row>
    <row r="47" spans="7:7" x14ac:dyDescent="0.25">
      <c r="G47" s="121"/>
    </row>
    <row r="48" spans="7:7" x14ac:dyDescent="0.25">
      <c r="G48" s="121"/>
    </row>
  </sheetData>
  <sheetProtection password="E95E" sheet="1" objects="1" scenarios="1"/>
  <mergeCells count="8">
    <mergeCell ref="B3:F3"/>
    <mergeCell ref="B2:F2"/>
    <mergeCell ref="G32:H3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paperSize="8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L8" sqref="L8"/>
    </sheetView>
  </sheetViews>
  <sheetFormatPr defaultRowHeight="15" x14ac:dyDescent="0.25"/>
  <cols>
    <col min="2" max="5" width="12.28515625" customWidth="1"/>
  </cols>
  <sheetData>
    <row r="1" spans="1:6" ht="15.75" thickBot="1" x14ac:dyDescent="0.3">
      <c r="A1" t="s">
        <v>32</v>
      </c>
    </row>
    <row r="2" spans="1:6" ht="15.75" thickBot="1" x14ac:dyDescent="0.3">
      <c r="A2" s="52"/>
      <c r="B2" s="187" t="s">
        <v>21</v>
      </c>
      <c r="C2" s="188"/>
      <c r="D2" s="189"/>
      <c r="E2" s="189"/>
      <c r="F2" s="190"/>
    </row>
    <row r="3" spans="1:6" ht="45.75" thickBot="1" x14ac:dyDescent="0.3">
      <c r="A3" s="50"/>
      <c r="B3" s="55" t="s">
        <v>1</v>
      </c>
      <c r="C3" s="54" t="s">
        <v>44</v>
      </c>
      <c r="D3" s="56" t="s">
        <v>2</v>
      </c>
      <c r="E3" s="56" t="s">
        <v>44</v>
      </c>
      <c r="F3" s="71" t="s">
        <v>25</v>
      </c>
    </row>
    <row r="4" spans="1:6" ht="30" x14ac:dyDescent="0.25">
      <c r="A4" s="64">
        <v>1</v>
      </c>
      <c r="B4" s="59">
        <v>1564</v>
      </c>
      <c r="C4" s="60" t="s">
        <v>33</v>
      </c>
      <c r="D4" s="61">
        <v>1602</v>
      </c>
      <c r="E4" s="61" t="s">
        <v>56</v>
      </c>
      <c r="F4" s="73">
        <f>D4-B4</f>
        <v>38</v>
      </c>
    </row>
    <row r="5" spans="1:6" ht="30" x14ac:dyDescent="0.25">
      <c r="A5" s="65">
        <v>2</v>
      </c>
      <c r="B5" s="47">
        <v>1610</v>
      </c>
      <c r="C5" s="53" t="s">
        <v>34</v>
      </c>
      <c r="D5" s="48">
        <v>1655</v>
      </c>
      <c r="E5" s="49" t="s">
        <v>35</v>
      </c>
      <c r="F5" s="74">
        <f t="shared" ref="F5:F9" si="0">D5-B5</f>
        <v>45</v>
      </c>
    </row>
    <row r="6" spans="1:6" ht="30" x14ac:dyDescent="0.25">
      <c r="A6" s="65">
        <v>3</v>
      </c>
      <c r="B6" s="47">
        <v>1660</v>
      </c>
      <c r="C6" s="53" t="s">
        <v>36</v>
      </c>
      <c r="D6" s="48">
        <v>1680</v>
      </c>
      <c r="E6" s="48" t="s">
        <v>37</v>
      </c>
      <c r="F6" s="70">
        <f t="shared" si="0"/>
        <v>20</v>
      </c>
    </row>
    <row r="7" spans="1:6" ht="30" x14ac:dyDescent="0.25">
      <c r="A7" s="65">
        <v>4</v>
      </c>
      <c r="B7" s="47">
        <v>1704</v>
      </c>
      <c r="C7" s="53" t="s">
        <v>38</v>
      </c>
      <c r="D7" s="48">
        <f>B7+23</f>
        <v>1727</v>
      </c>
      <c r="E7" s="48" t="s">
        <v>39</v>
      </c>
      <c r="F7" s="70">
        <v>23</v>
      </c>
    </row>
    <row r="8" spans="1:6" ht="30" x14ac:dyDescent="0.25">
      <c r="A8" s="65">
        <v>5</v>
      </c>
      <c r="B8" s="47">
        <v>1775</v>
      </c>
      <c r="C8" s="53" t="s">
        <v>40</v>
      </c>
      <c r="D8" s="48">
        <v>1798</v>
      </c>
      <c r="E8" s="48" t="s">
        <v>41</v>
      </c>
      <c r="F8" s="70">
        <f t="shared" si="0"/>
        <v>23</v>
      </c>
    </row>
    <row r="9" spans="1:6" ht="30" x14ac:dyDescent="0.25">
      <c r="A9" s="66">
        <v>6</v>
      </c>
      <c r="B9" s="57">
        <v>1810</v>
      </c>
      <c r="C9" s="58" t="s">
        <v>42</v>
      </c>
      <c r="D9" s="51">
        <v>1842</v>
      </c>
      <c r="E9" s="51" t="s">
        <v>43</v>
      </c>
      <c r="F9" s="72">
        <f t="shared" si="0"/>
        <v>32</v>
      </c>
    </row>
    <row r="10" spans="1:6" ht="30" x14ac:dyDescent="0.25">
      <c r="A10" s="66">
        <v>7</v>
      </c>
      <c r="B10" s="47">
        <v>3800</v>
      </c>
      <c r="C10" s="68" t="s">
        <v>45</v>
      </c>
      <c r="D10" s="48">
        <v>3875</v>
      </c>
      <c r="E10" s="68" t="s">
        <v>46</v>
      </c>
      <c r="F10" s="70">
        <f>D10-B10</f>
        <v>75</v>
      </c>
    </row>
    <row r="11" spans="1:6" ht="30.75" thickBot="1" x14ac:dyDescent="0.3">
      <c r="A11" s="67">
        <v>8</v>
      </c>
      <c r="B11" s="63">
        <v>3886</v>
      </c>
      <c r="C11" s="69" t="s">
        <v>47</v>
      </c>
      <c r="D11" s="62">
        <v>3910</v>
      </c>
      <c r="E11" s="69" t="s">
        <v>48</v>
      </c>
      <c r="F11" s="75">
        <f>D11-B11</f>
        <v>24</v>
      </c>
    </row>
  </sheetData>
  <sheetProtection password="E95E" sheet="1" objects="1" scenarios="1"/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</vt:lpstr>
      <vt:lpstr>POPIS DEL s količinami</vt:lpstr>
      <vt:lpstr>Predračun G1-1-0241</vt:lpstr>
      <vt:lpstr>KOORDINATE</vt:lpstr>
      <vt:lpstr>'Predračun G1-1-0241'!Področje_tiskanja</vt:lpstr>
      <vt:lpstr>REKAPITULACIJA!Področje_tiskanja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Pavlic</dc:creator>
  <cp:lastModifiedBy>Ana Vehovec</cp:lastModifiedBy>
  <cp:lastPrinted>2021-12-23T08:53:06Z</cp:lastPrinted>
  <dcterms:created xsi:type="dcterms:W3CDTF">2018-11-07T11:10:30Z</dcterms:created>
  <dcterms:modified xsi:type="dcterms:W3CDTF">2022-03-30T07:39:58Z</dcterms:modified>
</cp:coreProperties>
</file>